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61" windowWidth="1579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<sst xmlns="http://schemas.openxmlformats.org/spreadsheetml/2006/main" count="28" uniqueCount="28">
  <si>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Years</t>
  </si>
  <si>
    <t>Abundant</t>
  </si>
  <si>
    <t>Leap</t>
  </si>
  <si>
    <t>Yerms</t>
  </si>
  <si>
    <t>Mean Yr</t>
  </si>
  <si>
    <t>Mean Mth</t>
  </si>
  <si>
    <t>Days</t>
  </si>
  <si>
    <t>Months</t>
  </si>
  <si>
    <t>Long</t>
  </si>
  <si>
    <t>Saltus</t>
  </si>
  <si>
    <t>Trunc</t>
  </si>
  <si>
    <t>Meyer-Palmen Cycle</t>
  </si>
  <si>
    <t>Roman 84-year Easter Cycle</t>
  </si>
  <si>
    <t>45-year leap week cycles</t>
  </si>
  <si>
    <t>Gregoriana</t>
  </si>
  <si>
    <t>Half Eastern Orthodox cycle</t>
  </si>
  <si>
    <t>Gregorianized Burtz</t>
  </si>
  <si>
    <t>Qumran Lunar 3-year Cycle</t>
  </si>
  <si>
    <t>29 Gregorian Cycles</t>
  </si>
  <si>
    <t>16 Gregorian Cycles</t>
  </si>
  <si>
    <t>45 Gregorian Cycles</t>
  </si>
  <si>
    <t>Five 19-year Cycles</t>
  </si>
  <si>
    <t>15 334-year cycles (Helios)</t>
  </si>
  <si>
    <t>98 33-year cycles</t>
  </si>
  <si>
    <t>100 Saros Cycle</t>
  </si>
  <si>
    <t>Dee Easter Cycle</t>
  </si>
  <si>
    <t>210 128-year cycles</t>
  </si>
  <si>
    <t>Seven 128-year cycles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</si>
</sst>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5">
      <selection activeCell="B30" sqref="B30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10.8515625" style="0" customWidth="1"/>
    <col min="4" max="4" width="4.8515625" style="0" customWidth="1"/>
    <col min="5" max="5" width="6.28125" style="0" customWidth="1"/>
    <col min="6" max="6" width="7.00390625" style="0" customWidth="1"/>
    <col min="7" max="7" width="10.140625" style="0" customWidth="1"/>
    <col min="8" max="8" width="11.140625" style="0" customWidth="1"/>
    <col min="10" max="10" width="7.7109375" style="0" customWidth="1"/>
    <col min="11" max="11" width="6.57421875" style="0" customWidth="1"/>
    <col min="12" max="12" width="6.28125" style="0" customWidth="1"/>
    <col min="13" max="13" width="5.140625" style="0" customWidth="1"/>
    <col min="14" max="14" width="35.57421875" style="0" customWidth="1"/>
  </cols>
  <sheetData>
    <row r="1" spans="1:12" s="2" customFormat="1" ht="12.75">
      <c r="A1" s="1" t="s">
        <v>0</v>
      </c>
      <c r="B1" s="1" t="s">
        <v>8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9</v>
      </c>
      <c r="L1" s="1" t="s">
        <v>10</v>
      </c>
    </row>
    <row r="2" spans="1:14" ht="12.75">
      <c r="A2">
        <v>3</v>
      </c>
      <c r="B2">
        <v>1</v>
      </c>
      <c r="C2">
        <v>0</v>
      </c>
      <c r="E2">
        <f>C$2:C$65536+30*B$2:B$65536-11*A$2:A$65536</f>
        <v>-3</v>
      </c>
      <c r="F2">
        <f>B$2:B$65536+2*C$2:C$65536</f>
        <v>1</v>
      </c>
      <c r="G2">
        <f>365+(E$2:E$65536/A$2:A$65536)</f>
        <v>364</v>
      </c>
      <c r="H2">
        <f>(59+F$2:F$65536/J$2:J$65536)/2</f>
        <v>29.513513513513512</v>
      </c>
      <c r="I2">
        <f>354*A$2:A$65536+30*B$2:B$65536+C$2:C$65536</f>
        <v>1092</v>
      </c>
      <c r="J2">
        <f>12*A$2:A$65536+B$2:B$65536</f>
        <v>37</v>
      </c>
      <c r="K2">
        <f>E$2:E$65536-C$2:C$65536</f>
        <v>-3</v>
      </c>
      <c r="L2">
        <f>7*A$2:A$65536-19*B$2:B$65536</f>
        <v>2</v>
      </c>
      <c r="N2" t="s">
        <v>17</v>
      </c>
    </row>
    <row r="3" spans="1:12" ht="12.75">
      <c r="A3">
        <v>11</v>
      </c>
      <c r="B3">
        <v>4</v>
      </c>
      <c r="C3">
        <v>4</v>
      </c>
      <c r="E3">
        <f>C$2:C$65536+30*B$2:B$65536-11*A$2:A$65536</f>
        <v>3</v>
      </c>
      <c r="F3">
        <f>B$2:B$65536+2*C$2:C$65536</f>
        <v>12</v>
      </c>
      <c r="G3">
        <f>365+(E$2:E$65536/A$2:A$65536)</f>
        <v>365.27272727272725</v>
      </c>
      <c r="H3">
        <f>(59+F$2:F$65536/J$2:J$65536)/2</f>
        <v>29.544117647058822</v>
      </c>
      <c r="I3">
        <f>354*A$2:A$65536+30*B$2:B$65536+C$2:C$65536</f>
        <v>4018</v>
      </c>
      <c r="J3">
        <f>12*A$2:A$65536+B$2:B$65536</f>
        <v>136</v>
      </c>
      <c r="K3">
        <f>E$2:E$65536-C$2:C$65536</f>
        <v>-1</v>
      </c>
      <c r="L3">
        <f>7*A$2:A$65536-19*B$2:B$65536</f>
        <v>1</v>
      </c>
    </row>
    <row r="4" spans="1:12" ht="12.75">
      <c r="A4">
        <v>14</v>
      </c>
      <c r="B4">
        <v>5</v>
      </c>
      <c r="C4">
        <v>4</v>
      </c>
      <c r="E4">
        <f>C$2:C$65536+30*B$2:B$65536-11*A$2:A$65536</f>
        <v>0</v>
      </c>
      <c r="F4">
        <f>B$2:B$65536+2*C$2:C$65536</f>
        <v>13</v>
      </c>
      <c r="G4">
        <f>365+(E$2:E$65536/A$2:A$65536)</f>
        <v>365</v>
      </c>
      <c r="H4">
        <f>(59+F$2:F$65536/J$2:J$65536)/2</f>
        <v>29.53757225433526</v>
      </c>
      <c r="I4">
        <f>354*A$2:A$65536+30*B$2:B$65536+C$2:C$65536</f>
        <v>5110</v>
      </c>
      <c r="J4">
        <f>12*A$2:A$65536+B$2:B$65536</f>
        <v>173</v>
      </c>
      <c r="K4">
        <f>E$2:E$65536-C$2:C$65536</f>
        <v>-4</v>
      </c>
      <c r="L4">
        <f>7*A$2:A$65536-19*B$2:B$65536</f>
        <v>3</v>
      </c>
    </row>
    <row r="5" spans="1:12" ht="12.75">
      <c r="A5">
        <v>27</v>
      </c>
      <c r="B5">
        <v>10</v>
      </c>
      <c r="C5">
        <v>5</v>
      </c>
      <c r="E5">
        <f>C$2:C$65536+30*B$2:B$65536-11*A$2:A$65536</f>
        <v>8</v>
      </c>
      <c r="F5">
        <f>B$2:B$65536+2*C$2:C$65536</f>
        <v>20</v>
      </c>
      <c r="G5">
        <f>365+(E$2:E$65536/A$2:A$65536)</f>
        <v>365.2962962962963</v>
      </c>
      <c r="H5">
        <f>(59+F$2:F$65536/J$2:J$65536)/2</f>
        <v>29.52994011976048</v>
      </c>
      <c r="I5">
        <f>354*A$2:A$65536+30*B$2:B$65536+C$2:C$65536</f>
        <v>9863</v>
      </c>
      <c r="J5">
        <f>12*A$2:A$65536+B$2:B$65536</f>
        <v>334</v>
      </c>
      <c r="K5">
        <f>E$2:E$65536-C$2:C$65536</f>
        <v>3</v>
      </c>
      <c r="L5">
        <f>7*A$2:A$65536-19*B$2:B$65536</f>
        <v>-1</v>
      </c>
    </row>
    <row r="7" spans="1:14" ht="12.75">
      <c r="A7">
        <v>84</v>
      </c>
      <c r="B7">
        <v>31</v>
      </c>
      <c r="C7">
        <v>15</v>
      </c>
      <c r="E7">
        <f>C$2:C$65536+30*B$2:B$65536-11*A$2:A$65536</f>
        <v>21</v>
      </c>
      <c r="F7">
        <f>B$2:B$65536+2*C$2:C$65536</f>
        <v>61</v>
      </c>
      <c r="G7">
        <f>365+(E$2:E$65536/A$2:A$65536)</f>
        <v>365.25</v>
      </c>
      <c r="H7">
        <f>(59+F$2:F$65536/J$2:J$65536)/2</f>
        <v>29.529355149181907</v>
      </c>
      <c r="I7">
        <f>354*A$2:A$65536+30*B$2:B$65536+C$2:C$65536</f>
        <v>30681</v>
      </c>
      <c r="J7">
        <f>12*A$2:A$65536+B$2:B$65536</f>
        <v>1039</v>
      </c>
      <c r="K7">
        <f>E$2:E$65536-C$2:C$65536</f>
        <v>6</v>
      </c>
      <c r="L7">
        <f>7*A$2:A$65536-19*B$2:B$65536</f>
        <v>-1</v>
      </c>
      <c r="N7" t="s">
        <v>12</v>
      </c>
    </row>
    <row r="9" spans="1:14" ht="12.75">
      <c r="A9">
        <v>95</v>
      </c>
      <c r="B9">
        <v>35</v>
      </c>
      <c r="C9">
        <v>19</v>
      </c>
      <c r="E9">
        <f>C$2:C$65536+30*B$2:B$65536-11*A$2:A$65536</f>
        <v>24</v>
      </c>
      <c r="F9">
        <f>B$2:B$65536+2*C$2:C$65536</f>
        <v>73</v>
      </c>
      <c r="G9">
        <f>365+(E$2:E$65536/A$2:A$65536)</f>
        <v>365.2526315789474</v>
      </c>
      <c r="H9">
        <f>(59+F$2:F$65536/J$2:J$65536)/2</f>
        <v>29.531063829787232</v>
      </c>
      <c r="I9">
        <f>354*A$2:A$65536+30*B$2:B$65536+C$2:C$65536</f>
        <v>34699</v>
      </c>
      <c r="J9">
        <f>12*A$2:A$65536+B$2:B$65536</f>
        <v>1175</v>
      </c>
      <c r="K9">
        <f>E$2:E$65536-C$2:C$65536</f>
        <v>5</v>
      </c>
      <c r="L9">
        <f>7*A$2:A$65536-19*B$2:B$65536</f>
        <v>0</v>
      </c>
      <c r="N9" t="s">
        <v>21</v>
      </c>
    </row>
    <row r="11" spans="1:14" ht="12.75">
      <c r="A11">
        <v>372</v>
      </c>
      <c r="B11">
        <v>137</v>
      </c>
      <c r="C11">
        <v>72</v>
      </c>
      <c r="E11">
        <f>C$2:C$65536+30*B$2:B$65536-11*A$2:A$65536</f>
        <v>90</v>
      </c>
      <c r="F11">
        <f>B$2:B$65536+2*C$2:C$65536</f>
        <v>281</v>
      </c>
      <c r="G11">
        <f>365+(E$2:E$65536/A$2:A$65536)</f>
        <v>365.241935483871</v>
      </c>
      <c r="H11">
        <f>(59+F$2:F$65536/J$2:J$65536)/2</f>
        <v>29.53053683981743</v>
      </c>
      <c r="I11">
        <f>354*A$2:A$65536+30*B$2:B$65536+C$2:C$65536</f>
        <v>135870</v>
      </c>
      <c r="J11">
        <f>12*A$2:A$65536+B$2:B$65536</f>
        <v>4601</v>
      </c>
      <c r="K11">
        <f>E$2:E$65536-C$2:C$65536</f>
        <v>18</v>
      </c>
      <c r="L11">
        <f>7*A$2:A$65536-19*B$2:B$65536</f>
        <v>1</v>
      </c>
      <c r="N11" t="s">
        <v>14</v>
      </c>
    </row>
    <row r="13" spans="1:12" ht="12.75">
      <c r="A13">
        <v>964</v>
      </c>
      <c r="B13">
        <v>355</v>
      </c>
      <c r="C13">
        <v>187</v>
      </c>
      <c r="E13">
        <f aca="true" t="shared" si="0" ref="E13:E21">C$2:C$65536+30*B$2:B$65536-11*A$2:A$65536</f>
        <v>233</v>
      </c>
      <c r="F13">
        <f aca="true" t="shared" si="1" ref="F13:F21">B$2:B$65536+2*C$2:C$65536</f>
        <v>729</v>
      </c>
      <c r="G13">
        <f aca="true" t="shared" si="2" ref="G13:G21">365+(E$2:E$65536/A$2:A$65536)</f>
        <v>365.24170124481327</v>
      </c>
      <c r="H13">
        <f aca="true" t="shared" si="3" ref="H13:H21">(59+F$2:F$65536/J$2:J$65536)/2</f>
        <v>29.530571164975257</v>
      </c>
      <c r="I13">
        <f aca="true" t="shared" si="4" ref="I13:I21">354*A$2:A$65536+30*B$2:B$65536+C$2:C$65536</f>
        <v>352093</v>
      </c>
      <c r="J13">
        <f aca="true" t="shared" si="5" ref="J13:J21">12*A$2:A$65536+B$2:B$65536</f>
        <v>11923</v>
      </c>
      <c r="K13">
        <f aca="true" t="shared" si="6" ref="K13:K21">E$2:E$65536-C$2:C$65536</f>
        <v>46</v>
      </c>
      <c r="L13">
        <f aca="true" t="shared" si="7" ref="L13:L21">7*A$2:A$65536-19*B$2:B$65536</f>
        <v>3</v>
      </c>
    </row>
    <row r="14" spans="1:12" ht="12.75">
      <c r="A14">
        <v>1059</v>
      </c>
      <c r="B14">
        <v>390</v>
      </c>
      <c r="C14">
        <v>206</v>
      </c>
      <c r="E14">
        <f t="shared" si="0"/>
        <v>257</v>
      </c>
      <c r="F14">
        <f t="shared" si="1"/>
        <v>802</v>
      </c>
      <c r="G14">
        <f t="shared" si="2"/>
        <v>365.24268177525965</v>
      </c>
      <c r="H14">
        <f t="shared" si="3"/>
        <v>29.530615361123836</v>
      </c>
      <c r="I14">
        <f t="shared" si="4"/>
        <v>386792</v>
      </c>
      <c r="J14">
        <f t="shared" si="5"/>
        <v>13098</v>
      </c>
      <c r="K14">
        <f t="shared" si="6"/>
        <v>51</v>
      </c>
      <c r="L14">
        <f t="shared" si="7"/>
        <v>3</v>
      </c>
    </row>
    <row r="15" spans="1:12" ht="12.75">
      <c r="A15">
        <v>1431</v>
      </c>
      <c r="B15">
        <v>527</v>
      </c>
      <c r="C15">
        <v>278</v>
      </c>
      <c r="E15">
        <f t="shared" si="0"/>
        <v>347</v>
      </c>
      <c r="F15">
        <f t="shared" si="1"/>
        <v>1083</v>
      </c>
      <c r="G15">
        <f t="shared" si="2"/>
        <v>365.24248777078964</v>
      </c>
      <c r="H15">
        <f t="shared" si="3"/>
        <v>29.53059494886717</v>
      </c>
      <c r="I15">
        <f t="shared" si="4"/>
        <v>522662</v>
      </c>
      <c r="J15">
        <f t="shared" si="5"/>
        <v>17699</v>
      </c>
      <c r="K15">
        <f t="shared" si="6"/>
        <v>69</v>
      </c>
      <c r="L15">
        <f t="shared" si="7"/>
        <v>4</v>
      </c>
    </row>
    <row r="16" spans="1:14" ht="12.75">
      <c r="A16">
        <v>1803</v>
      </c>
      <c r="B16">
        <v>664</v>
      </c>
      <c r="C16">
        <v>350</v>
      </c>
      <c r="E16">
        <f t="shared" si="0"/>
        <v>437</v>
      </c>
      <c r="F16">
        <f t="shared" si="1"/>
        <v>1364</v>
      </c>
      <c r="G16">
        <f t="shared" si="2"/>
        <v>365.24237382140876</v>
      </c>
      <c r="H16">
        <f t="shared" si="3"/>
        <v>29.530582959641254</v>
      </c>
      <c r="I16">
        <f t="shared" si="4"/>
        <v>658532</v>
      </c>
      <c r="J16">
        <f t="shared" si="5"/>
        <v>22300</v>
      </c>
      <c r="K16">
        <f t="shared" si="6"/>
        <v>87</v>
      </c>
      <c r="L16">
        <f t="shared" si="7"/>
        <v>5</v>
      </c>
      <c r="N16" t="s">
        <v>24</v>
      </c>
    </row>
    <row r="17" spans="1:12" ht="12.75">
      <c r="A17">
        <v>2023</v>
      </c>
      <c r="B17">
        <v>745</v>
      </c>
      <c r="C17">
        <v>393</v>
      </c>
      <c r="E17">
        <f t="shared" si="0"/>
        <v>490</v>
      </c>
      <c r="F17">
        <f t="shared" si="1"/>
        <v>1531</v>
      </c>
      <c r="G17">
        <f t="shared" si="2"/>
        <v>365.24221453287197</v>
      </c>
      <c r="H17">
        <f t="shared" si="3"/>
        <v>29.53059430078734</v>
      </c>
      <c r="I17">
        <f t="shared" si="4"/>
        <v>738885</v>
      </c>
      <c r="J17">
        <f t="shared" si="5"/>
        <v>25021</v>
      </c>
      <c r="K17">
        <f t="shared" si="6"/>
        <v>97</v>
      </c>
      <c r="L17">
        <f t="shared" si="7"/>
        <v>6</v>
      </c>
    </row>
    <row r="18" spans="1:12" ht="12.75">
      <c r="A18">
        <v>2175</v>
      </c>
      <c r="B18">
        <v>801</v>
      </c>
      <c r="C18">
        <v>422</v>
      </c>
      <c r="E18">
        <f t="shared" si="0"/>
        <v>527</v>
      </c>
      <c r="F18">
        <f t="shared" si="1"/>
        <v>1645</v>
      </c>
      <c r="G18">
        <f t="shared" si="2"/>
        <v>365.2422988505747</v>
      </c>
      <c r="H18">
        <f t="shared" si="3"/>
        <v>29.53057507155868</v>
      </c>
      <c r="I18">
        <f t="shared" si="4"/>
        <v>794402</v>
      </c>
      <c r="J18">
        <f t="shared" si="5"/>
        <v>26901</v>
      </c>
      <c r="K18">
        <f t="shared" si="6"/>
        <v>105</v>
      </c>
      <c r="L18">
        <f t="shared" si="7"/>
        <v>6</v>
      </c>
    </row>
    <row r="19" spans="1:14" ht="12.75">
      <c r="A19">
        <v>3234</v>
      </c>
      <c r="B19">
        <v>1191</v>
      </c>
      <c r="C19">
        <v>628</v>
      </c>
      <c r="E19">
        <f t="shared" si="0"/>
        <v>784</v>
      </c>
      <c r="F19">
        <f t="shared" si="1"/>
        <v>2447</v>
      </c>
      <c r="G19">
        <f t="shared" si="2"/>
        <v>365.24242424242425</v>
      </c>
      <c r="H19">
        <f t="shared" si="3"/>
        <v>29.53058826470662</v>
      </c>
      <c r="I19">
        <f t="shared" si="4"/>
        <v>1181194</v>
      </c>
      <c r="J19">
        <f t="shared" si="5"/>
        <v>39999</v>
      </c>
      <c r="K19">
        <f t="shared" si="6"/>
        <v>156</v>
      </c>
      <c r="L19">
        <f t="shared" si="7"/>
        <v>9</v>
      </c>
      <c r="N19" t="s">
        <v>23</v>
      </c>
    </row>
    <row r="20" spans="1:14" ht="12.75">
      <c r="A20">
        <v>5010</v>
      </c>
      <c r="B20">
        <v>1845</v>
      </c>
      <c r="C20">
        <v>973</v>
      </c>
      <c r="E20">
        <f t="shared" si="0"/>
        <v>1213</v>
      </c>
      <c r="F20">
        <f t="shared" si="1"/>
        <v>3791</v>
      </c>
      <c r="G20">
        <f t="shared" si="2"/>
        <v>365.24211576846307</v>
      </c>
      <c r="H20">
        <f t="shared" si="3"/>
        <v>29.530589849108367</v>
      </c>
      <c r="I20">
        <f t="shared" si="4"/>
        <v>1829863</v>
      </c>
      <c r="J20">
        <f t="shared" si="5"/>
        <v>61965</v>
      </c>
      <c r="K20">
        <f t="shared" si="6"/>
        <v>240</v>
      </c>
      <c r="L20">
        <f t="shared" si="7"/>
        <v>15</v>
      </c>
      <c r="N20" t="s">
        <v>22</v>
      </c>
    </row>
    <row r="21" spans="1:14" ht="12.75">
      <c r="A21">
        <v>6840</v>
      </c>
      <c r="B21">
        <v>2519</v>
      </c>
      <c r="C21">
        <v>1328</v>
      </c>
      <c r="E21">
        <f t="shared" si="0"/>
        <v>1658</v>
      </c>
      <c r="F21">
        <f t="shared" si="1"/>
        <v>5175</v>
      </c>
      <c r="G21">
        <f t="shared" si="2"/>
        <v>365.2423976608187</v>
      </c>
      <c r="H21">
        <f t="shared" si="3"/>
        <v>29.530585467913333</v>
      </c>
      <c r="I21">
        <f t="shared" si="4"/>
        <v>2498258</v>
      </c>
      <c r="J21">
        <f t="shared" si="5"/>
        <v>84599</v>
      </c>
      <c r="K21">
        <f t="shared" si="6"/>
        <v>330</v>
      </c>
      <c r="L21">
        <f t="shared" si="7"/>
        <v>19</v>
      </c>
      <c r="N21" t="s">
        <v>11</v>
      </c>
    </row>
    <row r="23" spans="1:14" ht="12.75">
      <c r="A23">
        <v>1800</v>
      </c>
      <c r="B23">
        <v>663</v>
      </c>
      <c r="C23">
        <v>350</v>
      </c>
      <c r="E23">
        <f>C$2:C$65536+30*B$2:B$65536-11*A$2:A$65536</f>
        <v>440</v>
      </c>
      <c r="F23">
        <f>B$2:B$65536+2*C$2:C$65536</f>
        <v>1363</v>
      </c>
      <c r="G23">
        <f>365+(E$2:E$65536/A$2:A$65536)</f>
        <v>365.24444444444447</v>
      </c>
      <c r="H23">
        <f>(59+F$2:F$65536/J$2:J$65536)/2</f>
        <v>29.53061132821273</v>
      </c>
      <c r="I23">
        <f>354*A$2:A$65536+30*B$2:B$65536+C$2:C$65536</f>
        <v>657440</v>
      </c>
      <c r="J23">
        <f>12*A$2:A$65536+B$2:B$65536</f>
        <v>22263</v>
      </c>
      <c r="K23">
        <f>E$2:E$65536-C$2:C$65536</f>
        <v>90</v>
      </c>
      <c r="L23">
        <f>7*A$2:A$65536-19*B$2:B$65536</f>
        <v>3</v>
      </c>
      <c r="N23" t="s">
        <v>13</v>
      </c>
    </row>
    <row r="24" spans="1:14" ht="12.75">
      <c r="A24">
        <v>1200</v>
      </c>
      <c r="B24">
        <v>442</v>
      </c>
      <c r="C24">
        <v>231</v>
      </c>
      <c r="E24">
        <f>C$2:C$65536+30*B$2:B$65536-11*A$2:A$65536</f>
        <v>291</v>
      </c>
      <c r="F24">
        <f>B$2:B$65536+2*C$2:C$65536</f>
        <v>904</v>
      </c>
      <c r="G24">
        <f>365+(E$2:E$65536/A$2:A$65536)</f>
        <v>365.2425</v>
      </c>
      <c r="H24">
        <f>(59+F$2:F$65536/J$2:J$65536)/2</f>
        <v>29.530454116695864</v>
      </c>
      <c r="I24">
        <f>354*A$2:A$65536+30*B$2:B$65536+C$2:C$65536</f>
        <v>438291</v>
      </c>
      <c r="J24">
        <f>12*A$2:A$65536+B$2:B$65536</f>
        <v>14842</v>
      </c>
      <c r="K24">
        <f>E$2:E$65536-C$2:C$65536</f>
        <v>60</v>
      </c>
      <c r="L24">
        <f>7*A$2:A$65536-19*B$2:B$65536</f>
        <v>2</v>
      </c>
      <c r="N24" t="s">
        <v>16</v>
      </c>
    </row>
    <row r="25" spans="1:14" ht="12.75">
      <c r="A25">
        <v>3150</v>
      </c>
      <c r="B25">
        <v>1160</v>
      </c>
      <c r="C25">
        <v>613</v>
      </c>
      <c r="E25">
        <f>C$2:C$65536+30*B$2:B$65536-11*A$2:A$65536</f>
        <v>763</v>
      </c>
      <c r="F25">
        <f>B$2:B$65536+2*C$2:C$65536</f>
        <v>2386</v>
      </c>
      <c r="G25">
        <f>365+(E$2:E$65536/A$2:A$65536)</f>
        <v>365.2422222222222</v>
      </c>
      <c r="H25">
        <f>(59+F$2:F$65536/J$2:J$65536)/2</f>
        <v>29.530621149897332</v>
      </c>
      <c r="I25">
        <f>354*A$2:A$65536+30*B$2:B$65536+C$2:C$65536</f>
        <v>1150513</v>
      </c>
      <c r="J25">
        <f>12*A$2:A$65536+B$2:B$65536</f>
        <v>38960</v>
      </c>
      <c r="K25">
        <f>E$2:E$65536-C$2:C$65536</f>
        <v>150</v>
      </c>
      <c r="L25">
        <f>7*A$2:A$65536-19*B$2:B$65536</f>
        <v>10</v>
      </c>
      <c r="N25" t="s">
        <v>15</v>
      </c>
    </row>
    <row r="27" spans="1:14" ht="12.75">
      <c r="A27">
        <v>6400</v>
      </c>
      <c r="B27">
        <v>2357</v>
      </c>
      <c r="C27">
        <v>1242</v>
      </c>
      <c r="E27">
        <f>C$2:C$65536+30*B$2:B$65536-11*A$2:A$65536</f>
        <v>1552</v>
      </c>
      <c r="F27">
        <f>B$2:B$65536+2*C$2:C$65536</f>
        <v>4841</v>
      </c>
      <c r="G27">
        <f>365+(E$2:E$65536/A$2:A$65536)</f>
        <v>365.2425</v>
      </c>
      <c r="H27">
        <f>(59+F$2:F$65536/J$2:J$65536)/2</f>
        <v>29.53057847063431</v>
      </c>
      <c r="I27">
        <f>354*A$2:A$65536+30*B$2:B$65536+C$2:C$65536</f>
        <v>2337552</v>
      </c>
      <c r="J27">
        <f>12*A$2:A$65536+B$2:B$65536</f>
        <v>79157</v>
      </c>
      <c r="K27">
        <f>E$2:E$65536-C$2:C$65536</f>
        <v>310</v>
      </c>
      <c r="L27">
        <f>7*A$2:A$65536-19*B$2:B$65536</f>
        <v>17</v>
      </c>
      <c r="N27" t="s">
        <v>19</v>
      </c>
    </row>
    <row r="28" spans="1:14" ht="12.75">
      <c r="A28">
        <v>11600</v>
      </c>
      <c r="B28">
        <v>4272</v>
      </c>
      <c r="C28">
        <v>2253</v>
      </c>
      <c r="E28">
        <f>C$2:C$65536+30*B$2:B$65536-11*A$2:A$65536</f>
        <v>2813</v>
      </c>
      <c r="F28">
        <f>B$2:B$65536+2*C$2:C$65536</f>
        <v>8778</v>
      </c>
      <c r="G28">
        <f>365+(E$2:E$65536/A$2:A$65536)</f>
        <v>365.2425</v>
      </c>
      <c r="H28">
        <f>(59+F$2:F$65536/J$2:J$65536)/2</f>
        <v>29.530591334894613</v>
      </c>
      <c r="I28">
        <f>354*A$2:A$65536+30*B$2:B$65536+C$2:C$65536</f>
        <v>4236813</v>
      </c>
      <c r="J28">
        <f>12*A$2:A$65536+B$2:B$65536</f>
        <v>143472</v>
      </c>
      <c r="K28">
        <f>E$2:E$65536-C$2:C$65536</f>
        <v>560</v>
      </c>
      <c r="L28">
        <f>7*A$2:A$65536-19*B$2:B$65536</f>
        <v>32</v>
      </c>
      <c r="N28" t="s">
        <v>18</v>
      </c>
    </row>
    <row r="29" spans="1:14" ht="12.75">
      <c r="A29">
        <v>18000</v>
      </c>
      <c r="B29">
        <v>6629</v>
      </c>
      <c r="C29">
        <v>3495</v>
      </c>
      <c r="E29">
        <f>C$2:C$65536+30*B$2:B$65536-11*A$2:A$65536</f>
        <v>4365</v>
      </c>
      <c r="F29">
        <f>B$2:B$65536+2*C$2:C$65536</f>
        <v>13619</v>
      </c>
      <c r="G29">
        <f>365+(E$2:E$65536/A$2:A$65536)</f>
        <v>365.2425</v>
      </c>
      <c r="H29">
        <f>(59+F$2:F$65536/J$2:J$65536)/2</f>
        <v>29.53058676093411</v>
      </c>
      <c r="I29">
        <f>354*A$2:A$65536+30*B$2:B$65536+C$2:C$65536</f>
        <v>6574365</v>
      </c>
      <c r="J29">
        <f>12*A$2:A$65536+B$2:B$65536</f>
        <v>222629</v>
      </c>
      <c r="K29">
        <f>E$2:E$65536-C$2:C$65536</f>
        <v>870</v>
      </c>
      <c r="L29">
        <f>7*A$2:A$65536-19*B$2:B$65536</f>
        <v>49</v>
      </c>
      <c r="N29" t="s">
        <v>20</v>
      </c>
    </row>
    <row r="31" spans="1:14" ht="12.75">
      <c r="A31">
        <v>131670</v>
      </c>
      <c r="B31">
        <v>48491</v>
      </c>
      <c r="C31">
        <v>25560</v>
      </c>
      <c r="E31">
        <f>C$2:C$65536+30*B$2:B$65536-11*A$2:A$65536</f>
        <v>31920</v>
      </c>
      <c r="F31">
        <f>B$2:B$65536+2*C$2:C$65536</f>
        <v>99611</v>
      </c>
      <c r="G31">
        <f>365+(E$2:E$65536/A$2:A$65536)</f>
        <v>365.24242424242425</v>
      </c>
      <c r="H31">
        <f>(59+F$2:F$65536/J$2:J$65536)/2</f>
        <v>29.530583083773045</v>
      </c>
      <c r="I31">
        <f>354*A$2:A$65536+30*B$2:B$65536+C$2:C$65536</f>
        <v>48091470</v>
      </c>
      <c r="J31">
        <f>12*A$2:A$65536+B$2:B$65536</f>
        <v>1628531</v>
      </c>
      <c r="K31">
        <f>E$2:E$65536-C$2:C$65536</f>
        <v>6360</v>
      </c>
      <c r="L31">
        <f>7*A$2:A$65536-19*B$2:B$65536</f>
        <v>361</v>
      </c>
      <c r="N31" t="s">
        <v>25</v>
      </c>
    </row>
    <row r="32" spans="1:14" ht="12.75">
      <c r="A32">
        <v>26880</v>
      </c>
      <c r="B32">
        <v>9899</v>
      </c>
      <c r="C32">
        <v>5220</v>
      </c>
      <c r="E32">
        <f>C$2:C$65536+30*B$2:B$65536-11*A$2:A$65536</f>
        <v>6510</v>
      </c>
      <c r="F32">
        <f>B$2:B$65536+2*C$2:C$65536</f>
        <v>20339</v>
      </c>
      <c r="G32">
        <f>365+(E$2:E$65536/A$2:A$65536)</f>
        <v>365.2421875</v>
      </c>
      <c r="H32">
        <f>(59+F$2:F$65536/J$2:J$65536)/2</f>
        <v>29.53058873424994</v>
      </c>
      <c r="I32">
        <f>354*A$2:A$65536+30*B$2:B$65536+C$2:C$65536</f>
        <v>9817710</v>
      </c>
      <c r="J32">
        <f>12*A$2:A$65536+B$2:B$65536</f>
        <v>332459</v>
      </c>
      <c r="K32">
        <f>E$2:E$65536-C$2:C$65536</f>
        <v>1290</v>
      </c>
      <c r="L32">
        <f>7*A$2:A$65536-19*B$2:B$65536</f>
        <v>79</v>
      </c>
      <c r="N32" t="s">
        <v>26</v>
      </c>
    </row>
    <row r="33" spans="1:14" ht="12.75">
      <c r="A33">
        <v>896</v>
      </c>
      <c r="B33">
        <v>330</v>
      </c>
      <c r="C33">
        <v>173</v>
      </c>
      <c r="E33">
        <f>C$2:C$65536+30*B$2:B$65536-11*A$2:A$65536</f>
        <v>217</v>
      </c>
      <c r="F33">
        <f>B$2:B$65536+2*C$2:C$65536</f>
        <v>676</v>
      </c>
      <c r="G33">
        <f>365+(E$2:E$65536/A$2:A$65536)</f>
        <v>365.2421875</v>
      </c>
      <c r="H33">
        <f>(59+F$2:F$65536/J$2:J$65536)/2</f>
        <v>29.53049990976358</v>
      </c>
      <c r="I33">
        <f>354*A$2:A$65536+30*B$2:B$65536+C$2:C$65536</f>
        <v>327257</v>
      </c>
      <c r="J33">
        <f>12*A$2:A$65536+B$2:B$65536</f>
        <v>11082</v>
      </c>
      <c r="K33">
        <f>E$2:E$65536-C$2:C$65536</f>
        <v>44</v>
      </c>
      <c r="L33">
        <f>7*A$2:A$65536-19*B$2:B$65536</f>
        <v>2</v>
      </c>
      <c r="N3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Lunisolar Cycles of A Whole Number of Weeks</dc:title>
  <dc:subject/>
  <dc:creator>Karl E V Palmen</dc:creator>
  <cp:keywords/>
  <dc:description/>
  <cp:lastModifiedBy>Karl Palmen</cp:lastModifiedBy>
  <dcterms:created xsi:type="dcterms:W3CDTF">2001-10-23T07:31:05Z</dcterms:created>
  <dcterms:modified xsi:type="dcterms:W3CDTF">2013-02-01T14:52:30Z</dcterms:modified>
  <cp:category/>
  <cp:version/>
  <cp:contentType/>
  <cp:contentStatus/>
</cp:coreProperties>
</file>