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425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<sst xmlns="http://schemas.openxmlformats.org/spreadsheetml/2006/main" count="20" uniqueCount="20">
  <si>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Years</t>
  </si>
  <si>
    <t>Abundant</t>
  </si>
  <si>
    <t>Leap</t>
  </si>
  <si>
    <t>Yerms</t>
  </si>
  <si>
    <t>Mean Yr</t>
  </si>
  <si>
    <t>Mean Mth</t>
  </si>
  <si>
    <t>Days</t>
  </si>
  <si>
    <t>Months</t>
  </si>
  <si>
    <t>Long</t>
  </si>
  <si>
    <t>Saltus</t>
  </si>
  <si>
    <t>Trunc</t>
  </si>
  <si>
    <t>seven 334-year ccycles</t>
  </si>
  <si>
    <t>eight 334-year cycles</t>
  </si>
  <si>
    <t>nine 334-year cycles</t>
  </si>
  <si>
    <t>six 334-year cycles</t>
  </si>
  <si>
    <t xml:space="preserve"> 17 3645-month cycles</t>
  </si>
  <si>
    <t xml:space="preserve"> 243 850-month cycles</t>
  </si>
  <si>
    <t>single 334-year cycle</t>
  </si>
  <si>
    <t>ten 334-year cycles</t>
  </si>
  <si>
    <t>167 128-year cycles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</si>
</sst>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10.7109375" style="0" customWidth="1"/>
    <col min="4" max="4" width="4.57421875" style="0" customWidth="1"/>
    <col min="5" max="5" width="6.140625" style="0" customWidth="1"/>
    <col min="6" max="6" width="7.28125" style="0" customWidth="1"/>
    <col min="7" max="7" width="13.57421875" style="0" customWidth="1"/>
    <col min="8" max="8" width="11.140625" style="0" customWidth="1"/>
    <col min="10" max="10" width="8.57421875" style="0" customWidth="1"/>
    <col min="11" max="11" width="6.7109375" style="0" customWidth="1"/>
    <col min="12" max="12" width="6.140625" style="0" customWidth="1"/>
    <col min="13" max="13" width="5.00390625" style="0" customWidth="1"/>
    <col min="14" max="14" width="21.421875" style="0" customWidth="1"/>
  </cols>
  <sheetData>
    <row r="1" spans="1:12" s="2" customFormat="1" ht="12.75">
      <c r="A1" s="1" t="s">
        <v>0</v>
      </c>
      <c r="B1" s="1" t="s">
        <v>8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  <c r="L1" s="1" t="s">
        <v>10</v>
      </c>
    </row>
    <row r="2" spans="1:14" ht="12.75">
      <c r="A2">
        <v>334</v>
      </c>
      <c r="B2">
        <v>123</v>
      </c>
      <c r="C2">
        <v>65</v>
      </c>
      <c r="E2">
        <f>C$2:C$65536+30*B$2:B$65536-11*A$2:A$65536</f>
        <v>81</v>
      </c>
      <c r="F2">
        <f>B$2:B$65536+2*C$2:C$65536</f>
        <v>253</v>
      </c>
      <c r="G2">
        <f>365+(E$2:E$65536/A$2:A$65536)</f>
        <v>365.24251497005986</v>
      </c>
      <c r="H2">
        <f>(59+F$2:F$65536/J$2:J$65536)/2</f>
        <v>29.530622125393368</v>
      </c>
      <c r="I2">
        <f>354*A$2:A$65536+30*B$2:B$65536+C$2:C$65536</f>
        <v>121991</v>
      </c>
      <c r="J2">
        <f>12*A$2:A$65536+B$2:B$65536</f>
        <v>4131</v>
      </c>
      <c r="K2">
        <f>E$2:E$65536-C$2:C$65536</f>
        <v>16</v>
      </c>
      <c r="L2">
        <f>7*A$2:A$65536-19*B$2:B$65536</f>
        <v>1</v>
      </c>
      <c r="N2" t="s">
        <v>17</v>
      </c>
    </row>
    <row r="4" spans="1:14" ht="12.75">
      <c r="A4">
        <v>2004</v>
      </c>
      <c r="B4">
        <v>738</v>
      </c>
      <c r="C4">
        <v>389</v>
      </c>
      <c r="E4">
        <f>C$2:C$65536+30*B$2:B$65536-11*A$2:A$65536</f>
        <v>485</v>
      </c>
      <c r="F4">
        <f>B$2:B$65536+2*C$2:C$65536</f>
        <v>1516</v>
      </c>
      <c r="G4">
        <f>365+(E$2:E$65536/A$2:A$65536)</f>
        <v>365.24201596806387</v>
      </c>
      <c r="H4">
        <f>(59+F$2:F$65536/J$2:J$65536)/2</f>
        <v>29.530581780037117</v>
      </c>
      <c r="I4">
        <f>354*A$2:A$65536+30*B$2:B$65536+C$2:C$65536</f>
        <v>731945</v>
      </c>
      <c r="J4">
        <f>12*A$2:A$65536+B$2:B$65536</f>
        <v>24786</v>
      </c>
      <c r="K4">
        <f>E$2:E$65536-C$2:C$65536</f>
        <v>96</v>
      </c>
      <c r="L4">
        <f>7*A$2:A$65536-19*B$2:B$65536</f>
        <v>6</v>
      </c>
      <c r="N4" t="s">
        <v>14</v>
      </c>
    </row>
    <row r="5" spans="1:14" ht="12.75">
      <c r="A5">
        <v>2338</v>
      </c>
      <c r="B5">
        <v>861</v>
      </c>
      <c r="C5">
        <v>454</v>
      </c>
      <c r="E5">
        <f>C$2:C$65536+30*B$2:B$65536-11*A$2:A$65536</f>
        <v>566</v>
      </c>
      <c r="F5">
        <f>B$2:B$65536+2*C$2:C$65536</f>
        <v>1769</v>
      </c>
      <c r="G5">
        <f>365+(E$2:E$65536/A$2:A$65536)</f>
        <v>365.2420872540633</v>
      </c>
      <c r="H5">
        <f>(59+F$2:F$65536/J$2:J$65536)/2</f>
        <v>29.53058754365944</v>
      </c>
      <c r="I5">
        <f>354*A$2:A$65536+30*B$2:B$65536+C$2:C$65536</f>
        <v>853936</v>
      </c>
      <c r="J5">
        <f>12*A$2:A$65536+B$2:B$65536</f>
        <v>28917</v>
      </c>
      <c r="K5">
        <f>E$2:E$65536-C$2:C$65536</f>
        <v>112</v>
      </c>
      <c r="L5">
        <f>7*A$2:A$65536-19*B$2:B$65536</f>
        <v>7</v>
      </c>
      <c r="N5" t="s">
        <v>11</v>
      </c>
    </row>
    <row r="6" spans="1:14" ht="12.75">
      <c r="A6">
        <v>2672</v>
      </c>
      <c r="B6">
        <v>984</v>
      </c>
      <c r="C6">
        <v>519</v>
      </c>
      <c r="E6">
        <f>C$2:C$65536+30*B$2:B$65536-11*A$2:A$65536</f>
        <v>647</v>
      </c>
      <c r="F6">
        <f>B$2:B$65536+2*C$2:C$65536</f>
        <v>2022</v>
      </c>
      <c r="G6">
        <f>365+(E$2:E$65536/A$2:A$65536)</f>
        <v>365.2421407185629</v>
      </c>
      <c r="H6">
        <f>(59+F$2:F$65536/J$2:J$65536)/2</f>
        <v>29.53059186637618</v>
      </c>
      <c r="I6">
        <f>354*A$2:A$65536+30*B$2:B$65536+C$2:C$65536</f>
        <v>975927</v>
      </c>
      <c r="J6">
        <f>12*A$2:A$65536+B$2:B$65536</f>
        <v>33048</v>
      </c>
      <c r="K6">
        <f>E$2:E$65536-C$2:C$65536</f>
        <v>128</v>
      </c>
      <c r="L6">
        <f>7*A$2:A$65536-19*B$2:B$65536</f>
        <v>8</v>
      </c>
      <c r="N6" t="s">
        <v>12</v>
      </c>
    </row>
    <row r="7" spans="1:14" ht="12.75">
      <c r="A7">
        <v>3006</v>
      </c>
      <c r="B7">
        <v>1107</v>
      </c>
      <c r="C7">
        <v>584</v>
      </c>
      <c r="E7">
        <f>C$2:C$65536+30*B$2:B$65536-11*A$2:A$65536</f>
        <v>728</v>
      </c>
      <c r="F7">
        <f>B$2:B$65536+2*C$2:C$65536</f>
        <v>2275</v>
      </c>
      <c r="G7">
        <f>365+(E$2:E$65536/A$2:A$65536)</f>
        <v>365.24218230206253</v>
      </c>
      <c r="H7">
        <f>(59+F$2:F$65536/J$2:J$65536)/2</f>
        <v>29.5305952284892</v>
      </c>
      <c r="I7">
        <f>354*A$2:A$65536+30*B$2:B$65536+C$2:C$65536</f>
        <v>1097918</v>
      </c>
      <c r="J7">
        <f>12*A$2:A$65536+B$2:B$65536</f>
        <v>37179</v>
      </c>
      <c r="K7">
        <f>E$2:E$65536-C$2:C$65536</f>
        <v>144</v>
      </c>
      <c r="L7">
        <f>7*A$2:A$65536-19*B$2:B$65536</f>
        <v>9</v>
      </c>
      <c r="N7" t="s">
        <v>13</v>
      </c>
    </row>
    <row r="8" spans="1:14" ht="12.75">
      <c r="A8">
        <v>3340</v>
      </c>
      <c r="B8">
        <v>1230</v>
      </c>
      <c r="C8">
        <v>649</v>
      </c>
      <c r="E8">
        <f>C$2:C$65536+30*B$2:B$65536-11*A$2:A$65536</f>
        <v>809</v>
      </c>
      <c r="F8">
        <f>B$2:B$65536+2*C$2:C$65536</f>
        <v>2528</v>
      </c>
      <c r="G8">
        <f>365+(E$2:E$65536/A$2:A$65536)</f>
        <v>365.24221556886226</v>
      </c>
      <c r="H8">
        <f>(59+F$2:F$65536/J$2:J$65536)/2</f>
        <v>29.530597918179616</v>
      </c>
      <c r="I8">
        <f>354*A$2:A$65536+30*B$2:B$65536+C$2:C$65536</f>
        <v>1219909</v>
      </c>
      <c r="J8">
        <f>12*A$2:A$65536+B$2:B$65536</f>
        <v>41310</v>
      </c>
      <c r="K8">
        <f>E$2:E$65536-C$2:C$65536</f>
        <v>160</v>
      </c>
      <c r="L8">
        <f>7*A$2:A$65536-19*B$2:B$65536</f>
        <v>10</v>
      </c>
      <c r="N8" t="s">
        <v>18</v>
      </c>
    </row>
    <row r="10" spans="1:14" ht="12.75">
      <c r="A10">
        <v>5010</v>
      </c>
      <c r="B10">
        <v>1845</v>
      </c>
      <c r="C10">
        <v>973</v>
      </c>
      <c r="E10">
        <f>C$2:C$65536+30*B$2:B$65536-11*A$2:A$65536</f>
        <v>1213</v>
      </c>
      <c r="F10">
        <f>B$2:B$65536+2*C$2:C$65536</f>
        <v>3791</v>
      </c>
      <c r="G10">
        <f>365+(E$2:E$65536/A$2:A$65536)</f>
        <v>365.24211576846307</v>
      </c>
      <c r="H10">
        <f>(59+F$2:F$65536/J$2:J$65536)/2</f>
        <v>29.530589849108367</v>
      </c>
      <c r="I10">
        <f>354*A$2:A$65536+30*B$2:B$65536+C$2:C$65536</f>
        <v>1829863</v>
      </c>
      <c r="J10">
        <f>12*A$2:A$65536+B$2:B$65536</f>
        <v>61965</v>
      </c>
      <c r="K10">
        <f>E$2:E$65536-C$2:C$65536</f>
        <v>240</v>
      </c>
      <c r="L10">
        <f>7*A$2:A$65536-19*B$2:B$65536</f>
        <v>15</v>
      </c>
      <c r="N10" t="s">
        <v>15</v>
      </c>
    </row>
    <row r="11" spans="1:14" ht="12.75">
      <c r="A11">
        <v>16700</v>
      </c>
      <c r="B11">
        <v>6150</v>
      </c>
      <c r="C11">
        <v>3243</v>
      </c>
      <c r="E11">
        <f>C$2:C$65536+30*B$2:B$65536-11*A$2:A$65536</f>
        <v>4043</v>
      </c>
      <c r="F11">
        <f>B$2:B$65536+2*C$2:C$65536</f>
        <v>12636</v>
      </c>
      <c r="G11">
        <f>365+(E$2:E$65536/A$2:A$65536)</f>
        <v>365.2420958083832</v>
      </c>
      <c r="H11">
        <f>(59+F$2:F$65536/J$2:J$65536)/2</f>
        <v>29.53058823529412</v>
      </c>
      <c r="I11">
        <f>354*A$2:A$65536+30*B$2:B$65536+C$2:C$65536</f>
        <v>6099543</v>
      </c>
      <c r="J11">
        <f>12*A$2:A$65536+B$2:B$65536</f>
        <v>206550</v>
      </c>
      <c r="K11">
        <f>E$2:E$65536-C$2:C$65536</f>
        <v>800</v>
      </c>
      <c r="L11">
        <f>7*A$2:A$65536-19*B$2:B$65536</f>
        <v>50</v>
      </c>
      <c r="N11" t="s">
        <v>16</v>
      </c>
    </row>
    <row r="12" spans="1:14" ht="12.75">
      <c r="A12">
        <v>21376</v>
      </c>
      <c r="B12">
        <v>7872</v>
      </c>
      <c r="C12">
        <v>4153</v>
      </c>
      <c r="E12">
        <f>C$2:C$65536+30*B$2:B$65536-11*A$2:A$65536</f>
        <v>5177</v>
      </c>
      <c r="F12">
        <f>B$2:B$65536+2*C$2:C$65536</f>
        <v>16178</v>
      </c>
      <c r="G12">
        <f>365+(E$2:E$65536/A$2:A$65536)</f>
        <v>365.2421875</v>
      </c>
      <c r="H12">
        <f>(59+F$2:F$65536/J$2:J$65536)/2</f>
        <v>29.53059564875333</v>
      </c>
      <c r="I12">
        <f>354*A$2:A$65536+30*B$2:B$65536+C$2:C$65536</f>
        <v>7807417</v>
      </c>
      <c r="J12">
        <f>12*A$2:A$65536+B$2:B$65536</f>
        <v>264384</v>
      </c>
      <c r="K12">
        <f>E$2:E$65536-C$2:C$65536</f>
        <v>1024</v>
      </c>
      <c r="L12">
        <f>7*A$2:A$65536-19*B$2:B$65536</f>
        <v>64</v>
      </c>
      <c r="N12" t="s">
        <v>19</v>
      </c>
    </row>
    <row r="15" ht="12.75">
      <c r="N1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 V Palmen</dc:creator>
  <cp:keywords/>
  <dc:description/>
  <cp:lastModifiedBy>Karl Palmen</cp:lastModifiedBy>
  <dcterms:created xsi:type="dcterms:W3CDTF">2001-10-23T07:31:05Z</dcterms:created>
  <dcterms:modified xsi:type="dcterms:W3CDTF">2013-02-13T10:07:06Z</dcterms:modified>
  <cp:category/>
  <cp:version/>
  <cp:contentType/>
  <cp:contentStatus/>
</cp:coreProperties>
</file>